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160" tabRatio="661" activeTab="0"/>
  </bookViews>
  <sheets>
    <sheet name="PRESUPUESTO 2022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<sst xmlns="http://schemas.openxmlformats.org/spreadsheetml/2006/main" count="67" uniqueCount="40">
  <si>
    <t>OBJETO DE GASTO</t>
  </si>
  <si>
    <t>PRESUPUESTO</t>
  </si>
  <si>
    <t>TOTAL</t>
  </si>
  <si>
    <t>FONDO</t>
  </si>
  <si>
    <t>Servicios Personales</t>
  </si>
  <si>
    <t>Servicios No Personales</t>
  </si>
  <si>
    <t>Materiales y Suministro</t>
  </si>
  <si>
    <t>Maquinaria y Equipo</t>
  </si>
  <si>
    <t>LEY</t>
  </si>
  <si>
    <t>COMPROMISOS</t>
  </si>
  <si>
    <t>PREVIOS</t>
  </si>
  <si>
    <t>REALES</t>
  </si>
  <si>
    <t>% DE EJECUCIÓN</t>
  </si>
  <si>
    <t>TOTAL…</t>
  </si>
  <si>
    <t>Fuente: Sección de Presupuesto.</t>
  </si>
  <si>
    <t>ADMINISTRACIÓN</t>
  </si>
  <si>
    <t>DONACIÓN</t>
  </si>
  <si>
    <t xml:space="preserve">SALDO </t>
  </si>
  <si>
    <t>AJUSTE</t>
  </si>
  <si>
    <t>Ingresos Recaudados</t>
  </si>
  <si>
    <t>(1)</t>
  </si>
  <si>
    <t>(2)</t>
  </si>
  <si>
    <t>(5)</t>
  </si>
  <si>
    <t>(6)</t>
  </si>
  <si>
    <t>Transferencias Corrientes</t>
  </si>
  <si>
    <t>(3)</t>
  </si>
  <si>
    <t>(7)</t>
  </si>
  <si>
    <t>(4=2+3)</t>
  </si>
  <si>
    <t>(8=4-6)</t>
  </si>
  <si>
    <t>(9=4-7)</t>
  </si>
  <si>
    <t>(10=6/4*100)</t>
  </si>
  <si>
    <t>(11=7/4*100)</t>
  </si>
  <si>
    <t>TRABAJO</t>
  </si>
  <si>
    <t>OPERACIONES</t>
  </si>
  <si>
    <t xml:space="preserve">     MINSA</t>
  </si>
  <si>
    <t xml:space="preserve">     Imp. Del Cigarrillo</t>
  </si>
  <si>
    <t xml:space="preserve">     Saldo Disponible</t>
  </si>
  <si>
    <t>AJUSTE*</t>
  </si>
  <si>
    <t xml:space="preserve">   ION</t>
  </si>
  <si>
    <t xml:space="preserve">   Salario</t>
  </si>
</sst>
</file>

<file path=xl/styles.xml><?xml version="1.0" encoding="utf-8"?>
<styleSheet xmlns="http://schemas.openxmlformats.org/spreadsheetml/2006/main">
  <numFmts count="65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#,##0.00;[Red]#,##0.00"/>
    <numFmt numFmtId="196" formatCode="0.00;[Red]0.00"/>
    <numFmt numFmtId="197" formatCode="#,##0.00_ ;\-#,##0.00\ "/>
    <numFmt numFmtId="198" formatCode="#,##0.000"/>
    <numFmt numFmtId="199" formatCode="#,##0.0000"/>
    <numFmt numFmtId="200" formatCode="0.000000"/>
    <numFmt numFmtId="201" formatCode="0.00000"/>
    <numFmt numFmtId="202" formatCode="0.0000"/>
    <numFmt numFmtId="203" formatCode="0.000"/>
    <numFmt numFmtId="204" formatCode="0.0000000"/>
    <numFmt numFmtId="205" formatCode="#,##0.00_ ;[Red]\-#,##0.00\ "/>
    <numFmt numFmtId="206" formatCode="0.00_ ;[Red]\-0.00\ "/>
    <numFmt numFmtId="207" formatCode="#,##0.0"/>
    <numFmt numFmtId="208" formatCode="[$-180A]dddd\,\ dd&quot; de &quot;mmmm&quot; de &quot;yyyy"/>
    <numFmt numFmtId="209" formatCode="[$-180A]d&quot; de &quot;mmmm&quot; de &quot;yyyy;@"/>
    <numFmt numFmtId="210" formatCode="#,##0;[Red]#,##0"/>
    <numFmt numFmtId="211" formatCode="&quot;B/.&quot;\ #,##0.00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[$€-2]\ #,##0.00_);[Red]\([$€-2]\ #,##0.00\)"/>
    <numFmt numFmtId="216" formatCode="mmm\-yyyy"/>
    <numFmt numFmtId="217" formatCode="0.00000000"/>
    <numFmt numFmtId="218" formatCode="0.000000000"/>
    <numFmt numFmtId="219" formatCode="0.0000000000"/>
    <numFmt numFmtId="220" formatCode="0.00000000000000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0" fontId="23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4" fontId="5" fillId="0" borderId="16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4" fontId="5" fillId="0" borderId="18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5" fillId="0" borderId="33" xfId="0" applyNumberFormat="1" applyFont="1" applyFill="1" applyBorder="1" applyAlignment="1">
      <alignment/>
    </xf>
    <xf numFmtId="4" fontId="5" fillId="0" borderId="18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Notas 2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villalba\Downloads\EJE%20MOVILIDAD%202022\EJECUCIONES%20ANUALES%202022\DISTRIBUCI&#211;N%20EJECUCION%20GRAN%20TOTAL%20%202021%20A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BAJO 001"/>
      <sheetName val="CIGARRILLO"/>
      <sheetName val="REMANENTE 121"/>
      <sheetName val="OPERACION REGULAR 502"/>
      <sheetName val="OPERACION CSS"/>
      <sheetName val="OPERACION TOTAL"/>
      <sheetName val="ADMON REGULAR"/>
      <sheetName val="DONACION REGULAR"/>
      <sheetName val="GRAN TOTAL"/>
      <sheetName val="%xF.FINANCIAMIENTO"/>
      <sheetName val="% x Obj"/>
      <sheetName val="PATRONATO"/>
      <sheetName val="Gráfico"/>
      <sheetName val="DISTRIBUCIÓN"/>
      <sheetName val="GASTOS"/>
      <sheetName val="COBERTURA X PARTIDA"/>
      <sheetName val="Dist. Resumen"/>
      <sheetName val="COM."/>
      <sheetName val="presu aprobado 21"/>
    </sheetNames>
    <sheetDataSet>
      <sheetData sheetId="1">
        <row r="43">
          <cell r="D43">
            <v>0</v>
          </cell>
        </row>
      </sheetData>
      <sheetData sheetId="2">
        <row r="97">
          <cell r="D97">
            <v>0</v>
          </cell>
          <cell r="E97">
            <v>0</v>
          </cell>
        </row>
      </sheetData>
      <sheetData sheetId="4">
        <row r="19">
          <cell r="D19">
            <v>0</v>
          </cell>
          <cell r="E19">
            <v>3300000</v>
          </cell>
        </row>
      </sheetData>
      <sheetData sheetId="6">
        <row r="81">
          <cell r="D8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5"/>
  <sheetViews>
    <sheetView tabSelected="1" zoomScale="78" zoomScaleNormal="78" zoomScalePageLayoutView="0" workbookViewId="0" topLeftCell="A1">
      <selection activeCell="M22" sqref="M22"/>
    </sheetView>
  </sheetViews>
  <sheetFormatPr defaultColWidth="19.28125" defaultRowHeight="12.75"/>
  <cols>
    <col min="1" max="1" width="19.7109375" style="1" customWidth="1"/>
    <col min="2" max="9" width="18.28125" style="1" customWidth="1"/>
    <col min="10" max="11" width="18.28125" style="2" customWidth="1"/>
    <col min="12" max="16384" width="19.28125" style="1" customWidth="1"/>
  </cols>
  <sheetData>
    <row r="1" spans="1:11" ht="12.75" customHeight="1">
      <c r="A1" s="39" t="s">
        <v>3</v>
      </c>
      <c r="B1" s="36" t="s">
        <v>1</v>
      </c>
      <c r="C1" s="41"/>
      <c r="D1" s="38"/>
      <c r="E1" s="34" t="s">
        <v>19</v>
      </c>
      <c r="F1" s="36" t="s">
        <v>9</v>
      </c>
      <c r="G1" s="37"/>
      <c r="H1" s="42" t="s">
        <v>17</v>
      </c>
      <c r="I1" s="42"/>
      <c r="J1" s="36" t="s">
        <v>12</v>
      </c>
      <c r="K1" s="38"/>
    </row>
    <row r="2" spans="1:11" ht="13.5" thickBot="1">
      <c r="A2" s="40"/>
      <c r="B2" s="4" t="s">
        <v>8</v>
      </c>
      <c r="C2" s="4" t="s">
        <v>37</v>
      </c>
      <c r="D2" s="5" t="s">
        <v>2</v>
      </c>
      <c r="E2" s="35"/>
      <c r="F2" s="4" t="s">
        <v>10</v>
      </c>
      <c r="G2" s="4" t="s">
        <v>11</v>
      </c>
      <c r="H2" s="4" t="s">
        <v>10</v>
      </c>
      <c r="I2" s="4" t="s">
        <v>11</v>
      </c>
      <c r="J2" s="4" t="s">
        <v>10</v>
      </c>
      <c r="K2" s="5" t="s">
        <v>11</v>
      </c>
    </row>
    <row r="3" spans="1:11" ht="12.75">
      <c r="A3" s="6" t="s">
        <v>20</v>
      </c>
      <c r="B3" s="6" t="s">
        <v>21</v>
      </c>
      <c r="C3" s="6" t="s">
        <v>25</v>
      </c>
      <c r="D3" s="6" t="s">
        <v>27</v>
      </c>
      <c r="E3" s="7" t="s">
        <v>22</v>
      </c>
      <c r="F3" s="6" t="s">
        <v>23</v>
      </c>
      <c r="G3" s="6" t="s">
        <v>26</v>
      </c>
      <c r="H3" s="6"/>
      <c r="I3" s="6"/>
      <c r="J3" s="6" t="s">
        <v>30</v>
      </c>
      <c r="K3" s="6" t="s">
        <v>31</v>
      </c>
    </row>
    <row r="4" spans="1:11" ht="12.75">
      <c r="A4" s="8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3.5" thickBot="1">
      <c r="A5" s="10" t="s">
        <v>13</v>
      </c>
      <c r="B5" s="11">
        <f aca="true" t="shared" si="0" ref="B5:I5">B7+B12+B16+B18</f>
        <v>91550000</v>
      </c>
      <c r="C5" s="11">
        <f t="shared" si="0"/>
        <v>9498775.270000001</v>
      </c>
      <c r="D5" s="11">
        <f t="shared" si="0"/>
        <v>101048775.27</v>
      </c>
      <c r="E5" s="11">
        <f t="shared" si="0"/>
        <v>0</v>
      </c>
      <c r="F5" s="11">
        <f t="shared" si="0"/>
        <v>88596653.96999998</v>
      </c>
      <c r="G5" s="11">
        <f t="shared" si="0"/>
        <v>78751109.24</v>
      </c>
      <c r="H5" s="11">
        <f>H7+H12+H16+H18</f>
        <v>12452121.299999993</v>
      </c>
      <c r="I5" s="11">
        <f t="shared" si="0"/>
        <v>22297666.029999997</v>
      </c>
      <c r="J5" s="11">
        <f>F5/D5*100</f>
        <v>87.67711803856282</v>
      </c>
      <c r="K5" s="11">
        <f>G5/D5*100</f>
        <v>77.93375924604614</v>
      </c>
    </row>
    <row r="6" spans="2:11" ht="15.75" customHeight="1" thickTop="1">
      <c r="B6" s="3"/>
      <c r="C6" s="3"/>
      <c r="D6" s="3"/>
      <c r="E6" s="3"/>
      <c r="J6" s="12"/>
      <c r="K6" s="12"/>
    </row>
    <row r="7" spans="1:12" ht="18" customHeight="1">
      <c r="A7" s="13" t="s">
        <v>32</v>
      </c>
      <c r="B7" s="14">
        <v>58200000</v>
      </c>
      <c r="C7" s="14">
        <f aca="true" t="shared" si="1" ref="C7:I7">SUM(C8:C10)</f>
        <v>1000000</v>
      </c>
      <c r="D7" s="14">
        <f t="shared" si="1"/>
        <v>59200000</v>
      </c>
      <c r="E7" s="14">
        <f t="shared" si="1"/>
        <v>0</v>
      </c>
      <c r="F7" s="14">
        <f t="shared" si="1"/>
        <v>47301586.300000004</v>
      </c>
      <c r="G7" s="14">
        <f t="shared" si="1"/>
        <v>41761941.21</v>
      </c>
      <c r="H7" s="14">
        <f>SUM(H8:H10)</f>
        <v>11898413.699999996</v>
      </c>
      <c r="I7" s="14">
        <f t="shared" si="1"/>
        <v>17438058.789999995</v>
      </c>
      <c r="J7" s="15">
        <f>F7/D7*100</f>
        <v>79.90132820945946</v>
      </c>
      <c r="K7" s="16">
        <f>G7/D7*100</f>
        <v>70.5438196114865</v>
      </c>
      <c r="L7" s="3"/>
    </row>
    <row r="8" spans="1:11" ht="12.75">
      <c r="A8" s="17" t="s">
        <v>34</v>
      </c>
      <c r="B8" s="18">
        <v>53000000</v>
      </c>
      <c r="C8" s="18">
        <v>1000000</v>
      </c>
      <c r="D8" s="18">
        <f>B8+C8</f>
        <v>54000000</v>
      </c>
      <c r="E8" s="18">
        <v>0</v>
      </c>
      <c r="F8" s="18">
        <v>42389938.59</v>
      </c>
      <c r="G8" s="18">
        <v>38590471.77</v>
      </c>
      <c r="H8" s="18">
        <f>D8-F8</f>
        <v>11610061.409999996</v>
      </c>
      <c r="I8" s="18">
        <f>D8-G8</f>
        <v>15409528.229999997</v>
      </c>
      <c r="J8" s="48">
        <f>F8/D8*100</f>
        <v>78.49988627777779</v>
      </c>
      <c r="K8" s="49">
        <f>G8/D8*100</f>
        <v>71.46383661111112</v>
      </c>
    </row>
    <row r="9" spans="1:11" ht="12.75">
      <c r="A9" s="17" t="s">
        <v>35</v>
      </c>
      <c r="B9" s="18">
        <v>5200000</v>
      </c>
      <c r="C9" s="18">
        <f>'[1]CIGARRILLO'!D43</f>
        <v>0</v>
      </c>
      <c r="D9" s="18">
        <f>B9+C9</f>
        <v>5200000</v>
      </c>
      <c r="E9" s="18">
        <v>0</v>
      </c>
      <c r="F9" s="18">
        <v>4911647.71</v>
      </c>
      <c r="G9" s="18">
        <v>3171469.44</v>
      </c>
      <c r="H9" s="18">
        <f>D9-F9</f>
        <v>288352.29000000004</v>
      </c>
      <c r="I9" s="18">
        <f aca="true" t="shared" si="2" ref="I9:I18">D9-G9</f>
        <v>2028530.56</v>
      </c>
      <c r="J9" s="48">
        <f>F9/D9*100</f>
        <v>94.45476365384616</v>
      </c>
      <c r="K9" s="49">
        <f>G9/D9*100</f>
        <v>60.98979692307692</v>
      </c>
    </row>
    <row r="10" spans="1:11" ht="12.75">
      <c r="A10" s="17" t="s">
        <v>36</v>
      </c>
      <c r="B10" s="18">
        <v>0</v>
      </c>
      <c r="C10" s="18">
        <f>'[1]REMANENTE 121'!D97</f>
        <v>0</v>
      </c>
      <c r="D10" s="18">
        <f>'[1]REMANENTE 121'!E97</f>
        <v>0</v>
      </c>
      <c r="E10" s="18">
        <v>0</v>
      </c>
      <c r="F10" s="18">
        <v>0</v>
      </c>
      <c r="G10" s="18">
        <v>0</v>
      </c>
      <c r="H10" s="18">
        <f>D10-F10</f>
        <v>0</v>
      </c>
      <c r="I10" s="18">
        <f>D10-G10</f>
        <v>0</v>
      </c>
      <c r="J10" s="48">
        <v>0</v>
      </c>
      <c r="K10" s="49">
        <v>0</v>
      </c>
    </row>
    <row r="11" spans="1:11" ht="12.75">
      <c r="A11" s="17"/>
      <c r="B11" s="18"/>
      <c r="C11" s="18"/>
      <c r="D11" s="19"/>
      <c r="E11" s="20"/>
      <c r="F11" s="18"/>
      <c r="G11" s="18"/>
      <c r="H11" s="18"/>
      <c r="I11" s="18"/>
      <c r="J11" s="48"/>
      <c r="K11" s="49"/>
    </row>
    <row r="12" spans="1:11" ht="12.75">
      <c r="A12" s="21" t="s">
        <v>33</v>
      </c>
      <c r="B12" s="22">
        <v>32800000</v>
      </c>
      <c r="C12" s="22">
        <f aca="true" t="shared" si="3" ref="C12:I12">SUM(C13:C14)</f>
        <v>8419087.38</v>
      </c>
      <c r="D12" s="22">
        <f>SUM(D13:D14)</f>
        <v>41219087.38</v>
      </c>
      <c r="E12" s="22">
        <f t="shared" si="3"/>
        <v>0</v>
      </c>
      <c r="F12" s="22">
        <f t="shared" si="3"/>
        <v>40744527.86</v>
      </c>
      <c r="G12" s="22">
        <f t="shared" si="3"/>
        <v>36562599.48</v>
      </c>
      <c r="H12" s="22">
        <f t="shared" si="3"/>
        <v>474559.52</v>
      </c>
      <c r="I12" s="22">
        <f t="shared" si="3"/>
        <v>4656487.900000002</v>
      </c>
      <c r="J12" s="50">
        <f>F12/D12*100</f>
        <v>98.84868989062028</v>
      </c>
      <c r="K12" s="51">
        <f>G12/D12*100</f>
        <v>88.70307860755939</v>
      </c>
    </row>
    <row r="13" spans="1:11" ht="12.75">
      <c r="A13" s="17" t="s">
        <v>38</v>
      </c>
      <c r="B13" s="18">
        <v>29500000</v>
      </c>
      <c r="C13" s="18">
        <v>8419087.38</v>
      </c>
      <c r="D13" s="18">
        <f>B13+C13</f>
        <v>37919087.38</v>
      </c>
      <c r="E13" s="18">
        <v>0</v>
      </c>
      <c r="F13" s="18">
        <v>37919087.38</v>
      </c>
      <c r="G13" s="18">
        <v>33737159</v>
      </c>
      <c r="H13" s="18">
        <f>D13-F13</f>
        <v>0</v>
      </c>
      <c r="I13" s="18">
        <f t="shared" si="2"/>
        <v>4181928.3800000027</v>
      </c>
      <c r="J13" s="48">
        <f>F13/D13*100</f>
        <v>100</v>
      </c>
      <c r="K13" s="49">
        <f>G13/D13*100</f>
        <v>88.97144243454099</v>
      </c>
    </row>
    <row r="14" spans="1:11" ht="12.75">
      <c r="A14" s="17" t="s">
        <v>39</v>
      </c>
      <c r="B14" s="18">
        <v>3300000</v>
      </c>
      <c r="C14" s="18">
        <f>'[1]OPERACION CSS'!D19</f>
        <v>0</v>
      </c>
      <c r="D14" s="18">
        <f>'[1]OPERACION CSS'!E19</f>
        <v>3300000</v>
      </c>
      <c r="E14" s="18">
        <v>0</v>
      </c>
      <c r="F14" s="18">
        <v>2825440.48</v>
      </c>
      <c r="G14" s="18">
        <v>2825440.48</v>
      </c>
      <c r="H14" s="18">
        <f>D14-F14</f>
        <v>474559.52</v>
      </c>
      <c r="I14" s="18">
        <f t="shared" si="2"/>
        <v>474559.52</v>
      </c>
      <c r="J14" s="48">
        <f>F14/D14*100</f>
        <v>85.61940848484848</v>
      </c>
      <c r="K14" s="49">
        <f>G14/D14*100</f>
        <v>85.61940848484848</v>
      </c>
    </row>
    <row r="15" spans="1:11" ht="12.75">
      <c r="A15" s="17"/>
      <c r="B15" s="18"/>
      <c r="C15" s="18"/>
      <c r="D15" s="19"/>
      <c r="E15" s="20"/>
      <c r="F15" s="18"/>
      <c r="G15" s="18"/>
      <c r="H15" s="18"/>
      <c r="I15" s="18"/>
      <c r="J15" s="48"/>
      <c r="K15" s="49"/>
    </row>
    <row r="16" spans="1:12" ht="12.75">
      <c r="A16" s="17" t="s">
        <v>15</v>
      </c>
      <c r="B16" s="18">
        <v>450000</v>
      </c>
      <c r="C16" s="18">
        <f>'[1]ADMON REGULAR'!D81</f>
        <v>0</v>
      </c>
      <c r="D16" s="18">
        <f>B16+C16</f>
        <v>450000</v>
      </c>
      <c r="E16" s="18">
        <v>0</v>
      </c>
      <c r="F16" s="18">
        <v>418914.46</v>
      </c>
      <c r="G16" s="18">
        <v>320387.6</v>
      </c>
      <c r="H16" s="18">
        <f>D16-F16</f>
        <v>31085.53999999998</v>
      </c>
      <c r="I16" s="18">
        <f t="shared" si="2"/>
        <v>129612.40000000002</v>
      </c>
      <c r="J16" s="48">
        <f>F16/D16*100</f>
        <v>93.09210222222222</v>
      </c>
      <c r="K16" s="49">
        <f>G16/D16*100</f>
        <v>71.19724444444444</v>
      </c>
      <c r="L16" s="23"/>
    </row>
    <row r="17" spans="1:12" ht="12.75">
      <c r="A17" s="17"/>
      <c r="B17" s="18"/>
      <c r="C17" s="18"/>
      <c r="D17" s="19"/>
      <c r="E17" s="20"/>
      <c r="F17" s="18"/>
      <c r="G17" s="18"/>
      <c r="H17" s="18"/>
      <c r="I17" s="18"/>
      <c r="J17" s="48"/>
      <c r="K17" s="49"/>
      <c r="L17" s="23"/>
    </row>
    <row r="18" spans="1:11" ht="12.75">
      <c r="A18" s="24" t="s">
        <v>16</v>
      </c>
      <c r="B18" s="25">
        <v>100000</v>
      </c>
      <c r="C18" s="25">
        <v>79687.89</v>
      </c>
      <c r="D18" s="25">
        <f>B18+C18</f>
        <v>179687.89</v>
      </c>
      <c r="E18" s="25">
        <v>0</v>
      </c>
      <c r="F18" s="25">
        <v>131625.35</v>
      </c>
      <c r="G18" s="25">
        <v>106180.95</v>
      </c>
      <c r="H18" s="52">
        <f>D18-F18</f>
        <v>48062.54000000001</v>
      </c>
      <c r="I18" s="25">
        <f t="shared" si="2"/>
        <v>73506.94000000002</v>
      </c>
      <c r="J18" s="53">
        <f>F18/D18*100</f>
        <v>73.25220970650832</v>
      </c>
      <c r="K18" s="54">
        <f>G18/D18*100</f>
        <v>59.09187870145283</v>
      </c>
    </row>
    <row r="19" spans="6:7" ht="13.5" thickBot="1">
      <c r="F19" s="3"/>
      <c r="G19" s="3"/>
    </row>
    <row r="20" spans="1:11" ht="15" customHeight="1">
      <c r="A20" s="44" t="s">
        <v>0</v>
      </c>
      <c r="B20" s="42" t="s">
        <v>1</v>
      </c>
      <c r="C20" s="42"/>
      <c r="D20" s="43"/>
      <c r="E20" s="46" t="s">
        <v>19</v>
      </c>
      <c r="F20" s="42" t="s">
        <v>9</v>
      </c>
      <c r="G20" s="42"/>
      <c r="H20" s="42" t="s">
        <v>17</v>
      </c>
      <c r="I20" s="42"/>
      <c r="J20" s="42" t="s">
        <v>12</v>
      </c>
      <c r="K20" s="43"/>
    </row>
    <row r="21" spans="1:11" ht="13.5" thickBot="1">
      <c r="A21" s="45"/>
      <c r="B21" s="4" t="s">
        <v>8</v>
      </c>
      <c r="C21" s="4" t="s">
        <v>18</v>
      </c>
      <c r="D21" s="5" t="s">
        <v>2</v>
      </c>
      <c r="E21" s="47"/>
      <c r="F21" s="4" t="s">
        <v>10</v>
      </c>
      <c r="G21" s="4" t="s">
        <v>11</v>
      </c>
      <c r="H21" s="4" t="s">
        <v>10</v>
      </c>
      <c r="I21" s="4" t="s">
        <v>11</v>
      </c>
      <c r="J21" s="4" t="s">
        <v>10</v>
      </c>
      <c r="K21" s="5" t="s">
        <v>11</v>
      </c>
    </row>
    <row r="22" spans="1:11" ht="12.75">
      <c r="A22" s="6" t="s">
        <v>20</v>
      </c>
      <c r="B22" s="6" t="s">
        <v>21</v>
      </c>
      <c r="C22" s="6" t="s">
        <v>25</v>
      </c>
      <c r="D22" s="6" t="s">
        <v>27</v>
      </c>
      <c r="E22" s="7" t="s">
        <v>22</v>
      </c>
      <c r="F22" s="6" t="s">
        <v>23</v>
      </c>
      <c r="G22" s="6" t="s">
        <v>26</v>
      </c>
      <c r="H22" s="6" t="s">
        <v>28</v>
      </c>
      <c r="I22" s="6" t="s">
        <v>29</v>
      </c>
      <c r="J22" s="6" t="s">
        <v>30</v>
      </c>
      <c r="K22" s="6" t="s">
        <v>31</v>
      </c>
    </row>
    <row r="23" spans="1:11" ht="12.7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3.5" thickBot="1">
      <c r="A24" s="10" t="s">
        <v>13</v>
      </c>
      <c r="B24" s="11">
        <f aca="true" t="shared" si="4" ref="B24:I24">SUM(B26:B34)</f>
        <v>91549999.99999999</v>
      </c>
      <c r="C24" s="11">
        <f t="shared" si="4"/>
        <v>9498775.27</v>
      </c>
      <c r="D24" s="11">
        <f t="shared" si="4"/>
        <v>101048775.27</v>
      </c>
      <c r="E24" s="11">
        <f t="shared" si="4"/>
        <v>0</v>
      </c>
      <c r="F24" s="11">
        <f t="shared" si="4"/>
        <v>88596653.97</v>
      </c>
      <c r="G24" s="11">
        <f t="shared" si="4"/>
        <v>78751109.24</v>
      </c>
      <c r="H24" s="11">
        <f>SUM(H26:H34)</f>
        <v>12452121.299999993</v>
      </c>
      <c r="I24" s="11">
        <f t="shared" si="4"/>
        <v>22297666.029999997</v>
      </c>
      <c r="J24" s="26">
        <f>F24/D24*100</f>
        <v>87.67711803856285</v>
      </c>
      <c r="K24" s="26">
        <f>G24/D24*100</f>
        <v>77.93375924604614</v>
      </c>
    </row>
    <row r="25" spans="2:11" ht="13.5" thickTop="1">
      <c r="B25" s="3"/>
      <c r="C25" s="3"/>
      <c r="D25" s="3"/>
      <c r="G25" s="3"/>
      <c r="H25" s="3"/>
      <c r="J25" s="12"/>
      <c r="K25" s="12"/>
    </row>
    <row r="26" spans="1:11" ht="12.75">
      <c r="A26" s="13" t="s">
        <v>4</v>
      </c>
      <c r="B26" s="27">
        <v>36806015</v>
      </c>
      <c r="C26" s="27">
        <v>0</v>
      </c>
      <c r="D26" s="27">
        <v>38520964.23</v>
      </c>
      <c r="E26" s="27">
        <v>0</v>
      </c>
      <c r="F26" s="27">
        <v>26652294.44</v>
      </c>
      <c r="G26" s="27">
        <v>26652294.44</v>
      </c>
      <c r="H26" s="27">
        <f>D26-F26</f>
        <v>11868669.789999995</v>
      </c>
      <c r="I26" s="27">
        <f>D26-F26</f>
        <v>11868669.789999995</v>
      </c>
      <c r="J26" s="28">
        <f>F26/D26*100</f>
        <v>69.18906359888905</v>
      </c>
      <c r="K26" s="29">
        <f>G26/D26*100</f>
        <v>69.18906359888905</v>
      </c>
    </row>
    <row r="27" spans="1:11" ht="12.75">
      <c r="A27" s="17"/>
      <c r="B27" s="18"/>
      <c r="C27" s="18"/>
      <c r="D27" s="18"/>
      <c r="E27" s="18"/>
      <c r="F27" s="18"/>
      <c r="G27" s="18"/>
      <c r="H27" s="18"/>
      <c r="I27" s="18"/>
      <c r="J27" s="30"/>
      <c r="K27" s="31"/>
    </row>
    <row r="28" spans="1:11" ht="12.75">
      <c r="A28" s="17" t="s">
        <v>5</v>
      </c>
      <c r="B28" s="18">
        <v>6222641.52</v>
      </c>
      <c r="C28" s="18">
        <v>686642.22</v>
      </c>
      <c r="D28" s="18">
        <v>5700465.88</v>
      </c>
      <c r="E28" s="18">
        <v>0</v>
      </c>
      <c r="F28" s="18">
        <v>5700465.88</v>
      </c>
      <c r="G28" s="18">
        <f>3632992.29+2000000</f>
        <v>5632992.29</v>
      </c>
      <c r="H28" s="18">
        <f>D28-F28</f>
        <v>0</v>
      </c>
      <c r="I28" s="18">
        <f>D28-G28</f>
        <v>67473.58999999985</v>
      </c>
      <c r="J28" s="30">
        <f>F28/D28*100</f>
        <v>100</v>
      </c>
      <c r="K28" s="31">
        <f>G28/D28*100</f>
        <v>98.81634955071426</v>
      </c>
    </row>
    <row r="29" spans="1:11" ht="12.75">
      <c r="A29" s="17"/>
      <c r="B29" s="18"/>
      <c r="C29" s="18"/>
      <c r="D29" s="18"/>
      <c r="E29" s="18"/>
      <c r="F29" s="18"/>
      <c r="G29" s="18"/>
      <c r="H29" s="18"/>
      <c r="I29" s="18"/>
      <c r="J29" s="30"/>
      <c r="K29" s="31"/>
    </row>
    <row r="30" spans="1:11" ht="12.75">
      <c r="A30" s="17" t="s">
        <v>6</v>
      </c>
      <c r="B30" s="18">
        <v>47010563.65</v>
      </c>
      <c r="C30" s="18">
        <v>5758322.05</v>
      </c>
      <c r="D30" s="18">
        <f>52153350.64</f>
        <v>52153350.64</v>
      </c>
      <c r="E30" s="18">
        <v>0</v>
      </c>
      <c r="F30" s="18">
        <f>52150350.64-297282.4</f>
        <v>51853068.24</v>
      </c>
      <c r="G30" s="18">
        <f>38767431.84+60208.8+5388318.94+116712.18</f>
        <v>44332671.76</v>
      </c>
      <c r="H30" s="18">
        <f>D30-F30</f>
        <v>300282.3999999985</v>
      </c>
      <c r="I30" s="18">
        <f>D30-G30</f>
        <v>7820678.880000003</v>
      </c>
      <c r="J30" s="30">
        <f>F30/D30*100</f>
        <v>99.42423181576048</v>
      </c>
      <c r="K30" s="31">
        <f>G30/D30*100</f>
        <v>85.00445554498701</v>
      </c>
    </row>
    <row r="31" spans="1:11" ht="12.75">
      <c r="A31" s="17"/>
      <c r="B31" s="18"/>
      <c r="C31" s="18"/>
      <c r="D31" s="18"/>
      <c r="E31" s="18"/>
      <c r="F31" s="18"/>
      <c r="G31" s="18"/>
      <c r="H31" s="18"/>
      <c r="I31" s="18"/>
      <c r="J31" s="30"/>
      <c r="K31" s="31"/>
    </row>
    <row r="32" spans="1:11" ht="12.75">
      <c r="A32" s="17" t="s">
        <v>7</v>
      </c>
      <c r="B32" s="18">
        <f>1381395.16-30295.33</f>
        <v>1351099.8299999998</v>
      </c>
      <c r="C32" s="18">
        <v>3053811</v>
      </c>
      <c r="D32" s="18">
        <v>4514314.52</v>
      </c>
      <c r="E32" s="18">
        <v>0</v>
      </c>
      <c r="F32" s="18">
        <f>4119028.34+267297.07</f>
        <v>4386325.41</v>
      </c>
      <c r="G32" s="18">
        <v>2128650.75</v>
      </c>
      <c r="H32" s="18">
        <f>D32-F32</f>
        <v>127989.1099999994</v>
      </c>
      <c r="I32" s="18">
        <f>D32-G32</f>
        <v>2385663.7699999996</v>
      </c>
      <c r="J32" s="30">
        <f>F32/D32*100</f>
        <v>97.16481628754569</v>
      </c>
      <c r="K32" s="31">
        <f>G32/D32*100</f>
        <v>47.15335496827545</v>
      </c>
    </row>
    <row r="33" spans="1:11" ht="12.75">
      <c r="A33" s="17"/>
      <c r="B33" s="18"/>
      <c r="C33" s="18"/>
      <c r="D33" s="18"/>
      <c r="E33" s="18"/>
      <c r="F33" s="18"/>
      <c r="G33" s="18"/>
      <c r="H33" s="18"/>
      <c r="I33" s="18"/>
      <c r="J33" s="30"/>
      <c r="K33" s="31"/>
    </row>
    <row r="34" spans="1:11" ht="12.75">
      <c r="A34" s="24" t="s">
        <v>24</v>
      </c>
      <c r="B34" s="25">
        <v>159680</v>
      </c>
      <c r="C34" s="25">
        <v>0</v>
      </c>
      <c r="D34" s="25">
        <v>159680</v>
      </c>
      <c r="E34" s="25">
        <v>0</v>
      </c>
      <c r="F34" s="25">
        <v>4500</v>
      </c>
      <c r="G34" s="25">
        <v>4500</v>
      </c>
      <c r="H34" s="25">
        <f>D34-F34</f>
        <v>155180</v>
      </c>
      <c r="I34" s="25">
        <f>D34-G34</f>
        <v>155180</v>
      </c>
      <c r="J34" s="32">
        <f>F34/D34*100</f>
        <v>2.81813627254509</v>
      </c>
      <c r="K34" s="33">
        <f>G34/D34*100</f>
        <v>2.81813627254509</v>
      </c>
    </row>
    <row r="35" spans="1:11" ht="12.75">
      <c r="A35" s="1" t="s">
        <v>14</v>
      </c>
      <c r="J35" s="1"/>
      <c r="K35" s="1"/>
    </row>
  </sheetData>
  <sheetProtection/>
  <mergeCells count="12">
    <mergeCell ref="J20:K20"/>
    <mergeCell ref="H1:I1"/>
    <mergeCell ref="A20:A21"/>
    <mergeCell ref="H20:I20"/>
    <mergeCell ref="E20:E21"/>
    <mergeCell ref="B20:D20"/>
    <mergeCell ref="F20:G20"/>
    <mergeCell ref="E1:E2"/>
    <mergeCell ref="F1:G1"/>
    <mergeCell ref="J1:K1"/>
    <mergeCell ref="A1:A2"/>
    <mergeCell ref="B1:D1"/>
  </mergeCells>
  <printOptions horizontalCentered="1" verticalCentered="1"/>
  <pageMargins left="0.25" right="0.25" top="0.75" bottom="0.75" header="0.3" footer="0.3"/>
  <pageSetup fitToHeight="0" fitToWidth="1" horizontalDpi="200" verticalDpi="200" orientation="landscape" paperSize="5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dtejada</dc:creator>
  <cp:keywords/>
  <dc:description/>
  <cp:lastModifiedBy>Edith Villalba</cp:lastModifiedBy>
  <cp:lastPrinted>2022-09-07T19:12:23Z</cp:lastPrinted>
  <dcterms:created xsi:type="dcterms:W3CDTF">2006-02-17T19:58:55Z</dcterms:created>
  <dcterms:modified xsi:type="dcterms:W3CDTF">2022-09-07T19:14:50Z</dcterms:modified>
  <cp:category/>
  <cp:version/>
  <cp:contentType/>
  <cp:contentStatus/>
</cp:coreProperties>
</file>